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FFIDAMENTI\2026\Affidamenti Impianti Ambiente 2026\Gara reagenti\definitivi\"/>
    </mc:Choice>
  </mc:AlternateContent>
  <xr:revisionPtr revIDLastSave="0" documentId="13_ncr:1_{61E8F341-3F31-4410-9EFE-3862CC024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me 2026 12 mesi" sheetId="5" r:id="rId1"/>
    <sheet name="quadro economico" sheetId="6" r:id="rId2"/>
    <sheet name="costi sicurezza " sheetId="7" r:id="rId3"/>
    <sheet name="Elenco prezzi unitari" sheetId="8" r:id="rId4"/>
  </sheets>
  <definedNames>
    <definedName name="_xlnm._FilterDatabase" localSheetId="0" hidden="1">'cme 2026 12 mesi'!$A$3:$L$38</definedName>
    <definedName name="_xlnm.Print_Area" localSheetId="0">'cme 2026 12 mesi'!$A$1:$M$38</definedName>
    <definedName name="_xlnm.Print_Area" localSheetId="1">'quadro economico'!$A$1:$F$13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5" l="1"/>
  <c r="F33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4" i="5"/>
  <c r="M36" i="5"/>
  <c r="F30" i="5"/>
  <c r="F31" i="5"/>
  <c r="F32" i="5"/>
  <c r="F34" i="5"/>
  <c r="F35" i="5"/>
  <c r="F24" i="5"/>
  <c r="F25" i="5"/>
  <c r="F26" i="5"/>
  <c r="F27" i="5"/>
  <c r="F28" i="5"/>
  <c r="F29" i="5"/>
  <c r="F22" i="5"/>
  <c r="F17" i="5"/>
  <c r="F18" i="5"/>
  <c r="F19" i="5"/>
  <c r="F20" i="5"/>
  <c r="F21" i="5"/>
  <c r="F10" i="5"/>
  <c r="F11" i="5"/>
  <c r="F12" i="5"/>
  <c r="F13" i="5"/>
  <c r="F14" i="5"/>
  <c r="F15" i="5"/>
  <c r="F16" i="5"/>
  <c r="F23" i="5"/>
  <c r="F9" i="5"/>
  <c r="F5" i="5"/>
  <c r="F6" i="5"/>
  <c r="F7" i="5"/>
  <c r="F8" i="5"/>
  <c r="F4" i="5"/>
  <c r="F5" i="7" l="1"/>
  <c r="F6" i="7"/>
  <c r="F8" i="7"/>
  <c r="F9" i="7"/>
  <c r="F10" i="7"/>
  <c r="F11" i="7"/>
  <c r="F12" i="7"/>
  <c r="F13" i="7"/>
  <c r="F14" i="7"/>
  <c r="F16" i="7"/>
  <c r="F17" i="7"/>
  <c r="F39" i="5" l="1"/>
  <c r="F18" i="7"/>
  <c r="F37" i="5"/>
  <c r="J9" i="5"/>
  <c r="J8" i="5"/>
  <c r="J7" i="5"/>
  <c r="J6" i="5"/>
  <c r="J5" i="5"/>
  <c r="K8" i="5"/>
  <c r="K7" i="5"/>
  <c r="K6" i="5"/>
  <c r="K5" i="5"/>
  <c r="K4" i="5"/>
  <c r="J4" i="5"/>
  <c r="E4" i="5"/>
  <c r="E8" i="5" l="1"/>
  <c r="E7" i="5" l="1"/>
  <c r="H7" i="5" l="1"/>
  <c r="H4" i="5"/>
  <c r="F3" i="6" l="1"/>
  <c r="H5" i="5" l="1"/>
  <c r="H36" i="5" s="1"/>
  <c r="F2" i="6" l="1"/>
  <c r="F38" i="5"/>
  <c r="F4" i="6" l="1"/>
</calcChain>
</file>

<file path=xl/sharedStrings.xml><?xml version="1.0" encoding="utf-8"?>
<sst xmlns="http://schemas.openxmlformats.org/spreadsheetml/2006/main" count="171" uniqueCount="147">
  <si>
    <t>Quantità</t>
  </si>
  <si>
    <t>Prezzo unitario</t>
  </si>
  <si>
    <t>Codice Articolo</t>
  </si>
  <si>
    <t>Descrizione Articolo</t>
  </si>
  <si>
    <t>ora</t>
  </si>
  <si>
    <t>Codice</t>
  </si>
  <si>
    <t>Descrizione</t>
  </si>
  <si>
    <t>u.m</t>
  </si>
  <si>
    <t>Prezzo Unitario</t>
  </si>
  <si>
    <t>Importo</t>
  </si>
  <si>
    <t xml:space="preserve">Costi connessi alla sicurezza non soggetti al ribasso </t>
  </si>
  <si>
    <t>Totale costi della sicurezza non soggetti a ribasso</t>
  </si>
  <si>
    <t>Costi connessi alla sicurezza non soggetti al ribasso (IVA esclusa)</t>
  </si>
  <si>
    <t>Computo metrico estimativo</t>
  </si>
  <si>
    <t>fino a 100 km</t>
  </si>
  <si>
    <t>discariche al dep di Parma</t>
  </si>
  <si>
    <t>Importo complessivo del servizio (base d'asta) riferito a 12 mesi</t>
  </si>
  <si>
    <t>Importo complessivo del servizio riferito a 12 mesi comprensivo degli oneri della sicurezza</t>
  </si>
  <si>
    <t>Importo complessivo del servizio (base d'asta) riferito a 12 mesi (IVA esclusa)</t>
  </si>
  <si>
    <t>Assemblea tra i preposti alla gestione delle emergenze per la prevenzione dei rischi del cantiere; costo ad personam.
Formazione - Informazione - Coordinamento-Assemblea</t>
  </si>
  <si>
    <t>C</t>
  </si>
  <si>
    <t>Importo complessivo del servizio riferito a 12 mesi comprensivo degli oneri della sicurezza (IVA esclusa)</t>
  </si>
  <si>
    <t>Importi gara</t>
  </si>
  <si>
    <t>A</t>
  </si>
  <si>
    <t>B</t>
  </si>
  <si>
    <t>D</t>
  </si>
  <si>
    <t>E</t>
  </si>
  <si>
    <t>E1</t>
  </si>
  <si>
    <t>Prezzo unitario (euro)</t>
  </si>
  <si>
    <t>Importo complessivo (euro)</t>
  </si>
  <si>
    <t>Simulazione emergenze, come da piani di simulazione dei manuali di gestione impianto, con personale e mezzi adeguati (costo per personale più il mezzo messo a disposizione)</t>
  </si>
  <si>
    <t>Indumenti ad alta visibilità - Gilet in poliestere con chiusura a velcro</t>
  </si>
  <si>
    <t>cad.</t>
  </si>
  <si>
    <t>F01.082015.a</t>
  </si>
  <si>
    <t>Guanti spalmati con manichetta, dotati di marchio CE (2a cat,) - guanto supportato in cotone, tutto spalmato in PVC, Costo utilizzo mensile</t>
  </si>
  <si>
    <t>F01.073.010</t>
  </si>
  <si>
    <t>Occhiale protettivo a stanghette, monolente, montatura in nylon resistente agli urti, con protezioni laterali, lente antugraffio. Costo utilizzo mensile</t>
  </si>
  <si>
    <t>Segnaletica di sicurezza</t>
  </si>
  <si>
    <t>F01.070.005</t>
  </si>
  <si>
    <t>Visiera in acetato, munita di banda elsatica regolabile, da utilizzare sopra agli occhiali, costo utilizzo mensile</t>
  </si>
  <si>
    <t>F01.088.055.a</t>
  </si>
  <si>
    <t>F01088.015</t>
  </si>
  <si>
    <t>Tuta con cappuccio monouso, materiale in polipropilene I categoria</t>
  </si>
  <si>
    <t>Cassetta di medicazione contenete presidi chirurgici e farmaceutici secondo le disposizioni del DM 15/07/2023 integrate con DLgs 81/08, costo utilizzo mensile prescritti dalla normativa vigente, presente sui mezzi minimi richiesti da capitolato</t>
  </si>
  <si>
    <t>F01.097.005.a</t>
  </si>
  <si>
    <t>Cono delimitazione in polietilene con piede di zavorra in gomma, altezza 500 mm</t>
  </si>
  <si>
    <t>F01.031.010.a</t>
  </si>
  <si>
    <t>Mascherina facciale per la protezione contro polveri sottili, adattabile al volto con stringinaso, con doppi elastici laterali e valvola. FFPS2  NR D</t>
  </si>
  <si>
    <t>F01.079.036. b</t>
  </si>
  <si>
    <t>cad</t>
  </si>
  <si>
    <t>F.01.031.020.e</t>
  </si>
  <si>
    <t xml:space="preserve">Formazione, informazione, coordinamento </t>
  </si>
  <si>
    <t xml:space="preserve">Protezione del corpo </t>
  </si>
  <si>
    <t>Cartellonistica stradale, fondo giallo, conformi al codice stradale, lato 60 cm, costo utilizzo mensile</t>
  </si>
  <si>
    <t>Oneri della sicurezza 12 mesi</t>
  </si>
  <si>
    <t>F</t>
  </si>
  <si>
    <t>Elenco prezzi unitari</t>
  </si>
  <si>
    <t>Fornitura acido cloridrico 31% presso l'impianto di compostaggio di Fossoli di Carpi in IBC</t>
  </si>
  <si>
    <t>Fornitura acido cloridrico 31% presso Centrali idriche Rubiera Campogalliano e Cognento in IBC</t>
  </si>
  <si>
    <t>Fornitura acido solforico 50% presso l'impianto di compostaggio di Fossoli di Carpi sfuso</t>
  </si>
  <si>
    <t>Fornitura acido solforico 50% presso la piattaforma dei rifiuti liquidi di San Marino di Carpi in IBC</t>
  </si>
  <si>
    <t>A1</t>
  </si>
  <si>
    <t>B1</t>
  </si>
  <si>
    <t>B2</t>
  </si>
  <si>
    <t>B3</t>
  </si>
  <si>
    <t>C1</t>
  </si>
  <si>
    <t>Fornitura cloruro ferrico 40%  presso l'impianto di compostaggio di Fossoli di Carpi sfuso</t>
  </si>
  <si>
    <t>C2</t>
  </si>
  <si>
    <t>C3</t>
  </si>
  <si>
    <t>Fornitura cloruro ferrico 40%  presso la piattaforma dei rifiuti liquidi di San Marino di Carpi sfuso</t>
  </si>
  <si>
    <t>Fornitura acido solforico 50% presso l'impianto di trattamento sabbie di Soliera in IBC</t>
  </si>
  <si>
    <t>Fornitura cloruro ferrico 40%  presso  l'impianto di trattamento sabbie di Soliera sfuso</t>
  </si>
  <si>
    <t>Fornitura di bicarbonato di sodio presso l'impianto di compostaggio di Fossoli di Carpi in sacchi</t>
  </si>
  <si>
    <t>E2</t>
  </si>
  <si>
    <t>Fornitura di acido acetico 50%  presso la piattaforma dei rifiuti liquidi di San Marino di Carpi sfuso</t>
  </si>
  <si>
    <t>F1</t>
  </si>
  <si>
    <t>F2</t>
  </si>
  <si>
    <t>Fornitura di calce idrata  presso la piattaforma dei rifiuti liquidi di San Marino di Carpi sfuso</t>
  </si>
  <si>
    <t>Fornitura di calce idrata  presso l'impianto di trattamento sabbie di Soliera sfuso</t>
  </si>
  <si>
    <t>G1</t>
  </si>
  <si>
    <t>G2</t>
  </si>
  <si>
    <t>G3</t>
  </si>
  <si>
    <t>Fornitura di ipoclorito di sodio 14% presso la piattaforma dei rifiuti liquidi di San Marino di Carpi in IBC</t>
  </si>
  <si>
    <t>Fornitura di ipoclorito di sodio 14% presso l'impianto di trattamento sabbie di Soliera in  IBC</t>
  </si>
  <si>
    <t>H</t>
  </si>
  <si>
    <t>I1</t>
  </si>
  <si>
    <t>I2</t>
  </si>
  <si>
    <t>Fornitura di acido citrico 40% presso la piattaforma dei rifiuti liquidi di San Marino di Carpi in IBC</t>
  </si>
  <si>
    <t>Fornitura di alluminato di sodio presso la piattaforma dei rifiuti liquidi di San Marino di Carpi sfuso</t>
  </si>
  <si>
    <t>Fornitura di alluminato di sodio presso Depuratore Carpi, Mirandola, Concordia e Bomporto sfuso</t>
  </si>
  <si>
    <t>L</t>
  </si>
  <si>
    <t>M1</t>
  </si>
  <si>
    <t>M2</t>
  </si>
  <si>
    <t>Fornitura di sodio idrossido 30%  presso la piattaforma dei rifiuti liquidi di San Marino di Carpi sfuso</t>
  </si>
  <si>
    <t>Fornitura di bisolfito di sodio presso la piattaforma dei rifiuti liquidi di San Marino di Carpi in IBC</t>
  </si>
  <si>
    <t>Fornitura di sodio idrossido 30%  presso  l'impianto di trattamento sabbie di Soliera sfuso</t>
  </si>
  <si>
    <t>N1</t>
  </si>
  <si>
    <t>N2</t>
  </si>
  <si>
    <t>N3</t>
  </si>
  <si>
    <t>O</t>
  </si>
  <si>
    <t>P</t>
  </si>
  <si>
    <t>Fornitura di antischiuma presso l'impianto di compostaggio di Fossoli di Carpi in IBC</t>
  </si>
  <si>
    <t>Fornitura di antischiuma presso  la piattaforma dei rifiuti liquidi di San Marino di Carpi in fusti</t>
  </si>
  <si>
    <t>Fornitura di antischiuma invernale  presso l'impianto di compostaggio di Fossoli di Carpi in IBC</t>
  </si>
  <si>
    <t>Fornitura di prodotto anti struvite  presso l'impianto di compostaggio di Fossoli di Carpi in IBC</t>
  </si>
  <si>
    <t>Q</t>
  </si>
  <si>
    <t>R</t>
  </si>
  <si>
    <t>Fornitura di antischiuma presso l'impianto di trattamento sabbie di Soliera in fusti</t>
  </si>
  <si>
    <t>Fornitura di acido fosforico presso l'impianto di trattamento sabbie di Soliera in fusti</t>
  </si>
  <si>
    <t>Fornitura di alluminio policloruro presso l'impianto di trattamento sabbie di Soliera in IBC</t>
  </si>
  <si>
    <t>S</t>
  </si>
  <si>
    <t>T</t>
  </si>
  <si>
    <t>Fornitura di solfato ferrico  presso il depuratore di San Marino di Carpi sfuso</t>
  </si>
  <si>
    <t>Fornitura di clorito di sodio 25%  presso Centrali idriche Rubiera Campogalliano e Cognento in IBC</t>
  </si>
  <si>
    <t>U</t>
  </si>
  <si>
    <t>Fornitura di urea 30% presso  la piattaforma dei rifiuti liquidi di San Marino di Carpi sfuso</t>
  </si>
  <si>
    <t xml:space="preserve">acido cloridrico 31% </t>
  </si>
  <si>
    <t>acido solforico 50%</t>
  </si>
  <si>
    <t xml:space="preserve">cloruro ferrico 40% </t>
  </si>
  <si>
    <t>bicarbonato di sodio</t>
  </si>
  <si>
    <t>acido acetico 50%</t>
  </si>
  <si>
    <t>calce idrata</t>
  </si>
  <si>
    <t>G</t>
  </si>
  <si>
    <t>ipoclorito di sodio 14%</t>
  </si>
  <si>
    <t>I</t>
  </si>
  <si>
    <t>M</t>
  </si>
  <si>
    <t>N</t>
  </si>
  <si>
    <t>acido citrico 40%</t>
  </si>
  <si>
    <t>alluminato di sodio</t>
  </si>
  <si>
    <t>bisolfito di sodio</t>
  </si>
  <si>
    <t>sodio idrossido 30% (soda)</t>
  </si>
  <si>
    <t>antischiuma</t>
  </si>
  <si>
    <t>antischiuma invernale</t>
  </si>
  <si>
    <t>prodotto anti struvite</t>
  </si>
  <si>
    <t>alluminio policloruro</t>
  </si>
  <si>
    <t>acido fosforico</t>
  </si>
  <si>
    <t>solfato ferrico</t>
  </si>
  <si>
    <t xml:space="preserve">clorito di sodio 25% </t>
  </si>
  <si>
    <t>urea 30%</t>
  </si>
  <si>
    <t>A2</t>
  </si>
  <si>
    <t>Quantità (Kg)</t>
  </si>
  <si>
    <t>Fornitura di acido acetico 50%  presso il depuratore di San Marino di Carpi fusti</t>
  </si>
  <si>
    <t>Fornitura di ipoclorito di sodio 14% presso Depuratore Carpi, centrali idriche di Rubiera, Campogalliano e Cognento in IBC e fusti</t>
  </si>
  <si>
    <t>Servizio di fornitura reagenti presso gli Impianti di Aimag S.p.A.</t>
  </si>
  <si>
    <t>Importo ribassato sul prezzo unitario di gara (euro)</t>
  </si>
  <si>
    <t>Importo complessivo di gara (euro)</t>
  </si>
  <si>
    <t>Sconto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</si>
</sst>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#,##0.00\ &quot;€&quot;"/>
    <numFmt numFmtId="167" formatCode="_-* #,##0\ &quot;€&quot;_-;\-* #,##0\ &quot;€&quot;_-;_-* &quot;-&quot;??\ &quot;€&quot;_-;_-@_-"/>
    <numFmt numFmtId="168" formatCode="#,##0.00_ ;\-#,##0.00\ "/>
    <numFmt numFmtId="169" formatCode="_-* #,##0.000\ &quot;€&quot;_-;\-* #,##0.000\ &quot;€&quot;_-;_-* &quot;-&quot;??\ &quot;€&quot;_-;_-@_-"/>
    <numFmt numFmtId="170" formatCode="#,##0.000\ &quot;€&quot;"/>
  </numFmts>
  <fonts count="15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8"/>
      <name val="Arial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5" fontId="4" fillId="4" borderId="9" xfId="0" applyNumberFormat="1" applyFont="1" applyFill="1" applyBorder="1" applyAlignment="1">
      <alignment vertical="center" wrapText="1"/>
    </xf>
    <xf numFmtId="165" fontId="4" fillId="3" borderId="9" xfId="0" applyNumberFormat="1" applyFont="1" applyFill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165" fontId="1" fillId="0" borderId="15" xfId="0" applyNumberFormat="1" applyFont="1" applyBorder="1" applyAlignment="1">
      <alignment vertical="center" wrapText="1"/>
    </xf>
    <xf numFmtId="165" fontId="4" fillId="3" borderId="16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165" fontId="4" fillId="7" borderId="9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6" fontId="7" fillId="0" borderId="17" xfId="0" applyNumberFormat="1" applyFont="1" applyBorder="1" applyAlignment="1">
      <alignment horizontal="center" vertical="center" wrapText="1"/>
    </xf>
    <xf numFmtId="166" fontId="7" fillId="0" borderId="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164" fontId="11" fillId="5" borderId="3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166" fontId="0" fillId="0" borderId="9" xfId="1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3" fontId="0" fillId="0" borderId="9" xfId="1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left" vertical="center" wrapText="1"/>
    </xf>
    <xf numFmtId="9" fontId="0" fillId="0" borderId="0" xfId="0" applyNumberFormat="1" applyAlignment="1">
      <alignment vertical="center" wrapText="1"/>
    </xf>
    <xf numFmtId="1" fontId="0" fillId="0" borderId="0" xfId="3" applyNumberFormat="1" applyFont="1" applyBorder="1" applyAlignment="1">
      <alignment horizontal="center" vertical="center" wrapText="1"/>
    </xf>
    <xf numFmtId="44" fontId="0" fillId="0" borderId="0" xfId="2" applyFont="1" applyAlignment="1">
      <alignment vertical="center" wrapText="1"/>
    </xf>
    <xf numFmtId="168" fontId="0" fillId="0" borderId="0" xfId="0" applyNumberForma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1" fontId="0" fillId="0" borderId="9" xfId="3" applyNumberFormat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43" fontId="1" fillId="4" borderId="26" xfId="1" applyFont="1" applyFill="1" applyBorder="1" applyAlignment="1">
      <alignment horizontal="center" vertical="center" wrapText="1"/>
    </xf>
    <xf numFmtId="43" fontId="12" fillId="0" borderId="9" xfId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/>
    </xf>
    <xf numFmtId="43" fontId="0" fillId="2" borderId="22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169" fontId="0" fillId="0" borderId="9" xfId="2" applyNumberFormat="1" applyFont="1" applyBorder="1" applyAlignment="1">
      <alignment horizontal="center" vertical="center" wrapText="1"/>
    </xf>
    <xf numFmtId="170" fontId="0" fillId="0" borderId="9" xfId="1" applyNumberFormat="1" applyFont="1" applyFill="1" applyBorder="1" applyAlignment="1">
      <alignment horizontal="center" vertical="center" wrapText="1"/>
    </xf>
    <xf numFmtId="170" fontId="0" fillId="0" borderId="0" xfId="0" applyNumberFormat="1"/>
    <xf numFmtId="43" fontId="0" fillId="0" borderId="5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0" fontId="0" fillId="0" borderId="2" xfId="3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43" fontId="12" fillId="0" borderId="15" xfId="1" applyFont="1" applyBorder="1" applyAlignment="1">
      <alignment horizontal="center" vertical="center" wrapText="1"/>
    </xf>
    <xf numFmtId="166" fontId="0" fillId="0" borderId="15" xfId="1" applyNumberFormat="1" applyFont="1" applyFill="1" applyBorder="1" applyAlignment="1">
      <alignment horizontal="center" vertical="center" wrapText="1"/>
    </xf>
    <xf numFmtId="43" fontId="0" fillId="2" borderId="5" xfId="1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6" fontId="0" fillId="0" borderId="15" xfId="0" applyNumberFormat="1" applyBorder="1" applyAlignment="1">
      <alignment horizontal="center" vertical="center" wrapText="1"/>
    </xf>
    <xf numFmtId="169" fontId="0" fillId="0" borderId="15" xfId="2" applyNumberFormat="1" applyFont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vertical="center" wrapText="1"/>
    </xf>
    <xf numFmtId="1" fontId="0" fillId="0" borderId="15" xfId="3" applyNumberFormat="1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1" defaultTableStyle="TableStyleMedium9" defaultPivotStyle="PivotStyleLight16">
    <tableStyle name="Invisible" pivot="0" table="0" count="0" xr9:uid="{063A971E-F759-4108-8508-9E5069D0C9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R40"/>
  <sheetViews>
    <sheetView tabSelected="1" zoomScale="70" zoomScaleNormal="70" zoomScaleSheetLayoutView="90" workbookViewId="0">
      <pane ySplit="3" topLeftCell="A4" activePane="bottomLeft" state="frozen"/>
      <selection activeCell="A3" sqref="A3"/>
      <selection pane="bottomLeft" activeCell="P7" sqref="P7"/>
    </sheetView>
  </sheetViews>
  <sheetFormatPr defaultColWidth="9.140625" defaultRowHeight="12.75" x14ac:dyDescent="0.2"/>
  <cols>
    <col min="1" max="1" width="9.140625" style="2" customWidth="1"/>
    <col min="2" max="2" width="99" style="1" customWidth="1"/>
    <col min="3" max="3" width="15.7109375" style="69" customWidth="1"/>
    <col min="4" max="4" width="16" style="1" customWidth="1"/>
    <col min="5" max="5" width="18" style="1" hidden="1" customWidth="1"/>
    <col min="6" max="6" width="21.5703125" style="1" customWidth="1"/>
    <col min="7" max="7" width="12.28515625" style="1" hidden="1" customWidth="1"/>
    <col min="8" max="8" width="20.7109375" style="1" hidden="1" customWidth="1"/>
    <col min="9" max="9" width="13.5703125" style="1" hidden="1" customWidth="1"/>
    <col min="10" max="10" width="12.5703125" style="1" hidden="1" customWidth="1"/>
    <col min="11" max="11" width="13.140625" style="1" hidden="1" customWidth="1"/>
    <col min="12" max="12" width="24.28515625" style="1" customWidth="1"/>
    <col min="13" max="13" width="22" style="1" customWidth="1"/>
    <col min="14" max="14" width="9.140625" style="1"/>
    <col min="15" max="15" width="13.42578125" style="1" bestFit="1" customWidth="1"/>
    <col min="16" max="16" width="9.140625" style="1"/>
    <col min="17" max="17" width="13.42578125" style="1" bestFit="1" customWidth="1"/>
    <col min="18" max="18" width="10.85546875" style="1" bestFit="1" customWidth="1"/>
    <col min="19" max="16384" width="9.140625" style="1"/>
  </cols>
  <sheetData>
    <row r="1" spans="1:17" ht="54.6" customHeight="1" x14ac:dyDescent="0.2">
      <c r="A1" s="91" t="s">
        <v>143</v>
      </c>
      <c r="B1" s="91"/>
      <c r="C1" s="91" t="s">
        <v>22</v>
      </c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7" ht="54.6" customHeight="1" x14ac:dyDescent="0.2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7" ht="44.25" customHeight="1" thickBot="1" x14ac:dyDescent="0.25">
      <c r="A3" s="54" t="s">
        <v>2</v>
      </c>
      <c r="B3" s="55" t="s">
        <v>3</v>
      </c>
      <c r="C3" s="64" t="s">
        <v>140</v>
      </c>
      <c r="D3" s="70" t="s">
        <v>28</v>
      </c>
      <c r="E3" s="56" t="s">
        <v>1</v>
      </c>
      <c r="F3" s="56" t="s">
        <v>29</v>
      </c>
      <c r="I3" s="2">
        <v>20.89</v>
      </c>
      <c r="J3" s="57">
        <v>20.89</v>
      </c>
      <c r="K3" s="2">
        <v>30</v>
      </c>
      <c r="L3" s="71" t="s">
        <v>144</v>
      </c>
      <c r="M3" s="58" t="s">
        <v>145</v>
      </c>
    </row>
    <row r="4" spans="1:17" ht="37.5" customHeight="1" thickBot="1" x14ac:dyDescent="0.25">
      <c r="A4" s="25" t="s">
        <v>61</v>
      </c>
      <c r="B4" s="39" t="s">
        <v>57</v>
      </c>
      <c r="C4" s="40">
        <v>2000</v>
      </c>
      <c r="D4" s="35">
        <f>+'Elenco prezzi unitari'!C4</f>
        <v>0.2</v>
      </c>
      <c r="E4" s="41" t="e">
        <f>#REF!+(#REF!*30/100)</f>
        <v>#REF!</v>
      </c>
      <c r="F4" s="42">
        <f>C4*D4</f>
        <v>400</v>
      </c>
      <c r="G4" s="43">
        <v>0.25</v>
      </c>
      <c r="H4" s="44">
        <f t="shared" ref="H4:H7" si="0">F4*G4</f>
        <v>100</v>
      </c>
      <c r="I4" s="8">
        <v>3</v>
      </c>
      <c r="J4" s="44">
        <f>I3*I4</f>
        <v>62.67</v>
      </c>
      <c r="K4" s="45">
        <f>K3*D4</f>
        <v>6</v>
      </c>
      <c r="L4" s="72">
        <v>0</v>
      </c>
      <c r="M4" s="59">
        <f>+L4*C4</f>
        <v>0</v>
      </c>
      <c r="N4" s="50"/>
      <c r="O4" s="51"/>
      <c r="P4" s="50"/>
      <c r="Q4" s="51"/>
    </row>
    <row r="5" spans="1:17" ht="42" customHeight="1" thickBot="1" x14ac:dyDescent="0.25">
      <c r="A5" s="25" t="s">
        <v>139</v>
      </c>
      <c r="B5" s="39" t="s">
        <v>58</v>
      </c>
      <c r="C5" s="40">
        <v>37000</v>
      </c>
      <c r="D5" s="35">
        <f>+'Elenco prezzi unitari'!C4</f>
        <v>0.2</v>
      </c>
      <c r="E5" s="41">
        <v>11.05</v>
      </c>
      <c r="F5" s="42">
        <f t="shared" ref="F5:F8" si="1">C5*D5</f>
        <v>7400</v>
      </c>
      <c r="G5" s="46">
        <v>0.22</v>
      </c>
      <c r="H5" s="44">
        <f t="shared" si="0"/>
        <v>1628</v>
      </c>
      <c r="I5" s="8">
        <v>2.5</v>
      </c>
      <c r="J5" s="44">
        <f>I3*I5</f>
        <v>52.225000000000001</v>
      </c>
      <c r="K5" s="45">
        <f>K3*D5</f>
        <v>6</v>
      </c>
      <c r="L5" s="72"/>
      <c r="M5" s="59">
        <f t="shared" ref="M5:M35" si="2">+L5*C5</f>
        <v>0</v>
      </c>
      <c r="N5" s="50"/>
      <c r="O5" s="51"/>
      <c r="P5" s="50"/>
      <c r="Q5" s="51"/>
    </row>
    <row r="6" spans="1:17" ht="62.25" customHeight="1" thickBot="1" x14ac:dyDescent="0.25">
      <c r="A6" s="25" t="s">
        <v>62</v>
      </c>
      <c r="B6" s="39" t="s">
        <v>59</v>
      </c>
      <c r="C6" s="65">
        <v>220000</v>
      </c>
      <c r="D6" s="35">
        <f>+'Elenco prezzi unitari'!C5</f>
        <v>0.16</v>
      </c>
      <c r="E6" s="41"/>
      <c r="F6" s="42">
        <f t="shared" si="1"/>
        <v>35200</v>
      </c>
      <c r="G6" s="46"/>
      <c r="H6" s="44"/>
      <c r="I6" s="8">
        <v>2</v>
      </c>
      <c r="J6" s="44">
        <f>I3*I6</f>
        <v>41.78</v>
      </c>
      <c r="K6" s="45">
        <f>K3*D6</f>
        <v>4.8</v>
      </c>
      <c r="L6" s="72"/>
      <c r="M6" s="59">
        <f t="shared" si="2"/>
        <v>0</v>
      </c>
      <c r="N6" s="50"/>
      <c r="O6" s="51"/>
      <c r="P6" s="50"/>
      <c r="Q6" s="51"/>
    </row>
    <row r="7" spans="1:17" ht="59.25" customHeight="1" thickBot="1" x14ac:dyDescent="0.25">
      <c r="A7" s="25" t="s">
        <v>63</v>
      </c>
      <c r="B7" s="39" t="s">
        <v>60</v>
      </c>
      <c r="C7" s="65">
        <v>26000</v>
      </c>
      <c r="D7" s="35">
        <f>+'Elenco prezzi unitari'!C5</f>
        <v>0.16</v>
      </c>
      <c r="E7" s="41" t="e">
        <f>#REF!+(#REF!*30/100)</f>
        <v>#REF!</v>
      </c>
      <c r="F7" s="42">
        <f t="shared" si="1"/>
        <v>4160</v>
      </c>
      <c r="G7" s="46">
        <v>0.18</v>
      </c>
      <c r="H7" s="44">
        <f t="shared" si="0"/>
        <v>748.8</v>
      </c>
      <c r="I7" s="8">
        <v>1.5</v>
      </c>
      <c r="J7" s="44">
        <f>I3*I7</f>
        <v>31.335000000000001</v>
      </c>
      <c r="K7" s="45">
        <f>K3*D7</f>
        <v>4.8</v>
      </c>
      <c r="L7" s="72"/>
      <c r="M7" s="59">
        <f t="shared" si="2"/>
        <v>0</v>
      </c>
      <c r="N7" s="50"/>
      <c r="O7" s="51"/>
      <c r="P7" s="50"/>
      <c r="Q7" s="51"/>
    </row>
    <row r="8" spans="1:17" ht="57.75" customHeight="1" thickBot="1" x14ac:dyDescent="0.25">
      <c r="A8" s="25" t="s">
        <v>64</v>
      </c>
      <c r="B8" s="39" t="s">
        <v>70</v>
      </c>
      <c r="C8" s="65">
        <v>1000</v>
      </c>
      <c r="D8" s="35">
        <f>+'Elenco prezzi unitari'!C5</f>
        <v>0.16</v>
      </c>
      <c r="E8" s="41" t="e">
        <f>#REF!+(#REF!*25/100)</f>
        <v>#REF!</v>
      </c>
      <c r="F8" s="42">
        <f t="shared" si="1"/>
        <v>160</v>
      </c>
      <c r="G8" s="47" t="s">
        <v>14</v>
      </c>
      <c r="H8" s="47" t="s">
        <v>15</v>
      </c>
      <c r="I8" s="8">
        <v>4</v>
      </c>
      <c r="J8" s="44">
        <f>I3*I8</f>
        <v>83.56</v>
      </c>
      <c r="K8" s="45">
        <f>K3*D8</f>
        <v>4.8</v>
      </c>
      <c r="L8" s="72"/>
      <c r="M8" s="59">
        <f t="shared" si="2"/>
        <v>0</v>
      </c>
      <c r="N8" s="50"/>
      <c r="O8" s="51"/>
      <c r="P8" s="50"/>
      <c r="Q8" s="51"/>
    </row>
    <row r="9" spans="1:17" ht="59.25" customHeight="1" thickBot="1" x14ac:dyDescent="0.25">
      <c r="A9" s="25" t="s">
        <v>65</v>
      </c>
      <c r="B9" s="39" t="s">
        <v>66</v>
      </c>
      <c r="C9" s="66">
        <v>50000</v>
      </c>
      <c r="D9" s="35">
        <f>+'Elenco prezzi unitari'!C6</f>
        <v>0.38</v>
      </c>
      <c r="E9" s="41">
        <v>0.5</v>
      </c>
      <c r="F9" s="42">
        <f>C9*D9</f>
        <v>19000</v>
      </c>
      <c r="G9" s="47"/>
      <c r="H9" s="47"/>
      <c r="I9" s="48">
        <v>5</v>
      </c>
      <c r="J9" s="44">
        <f>I3*I9</f>
        <v>104.45</v>
      </c>
      <c r="K9" s="45">
        <v>900</v>
      </c>
      <c r="L9" s="72"/>
      <c r="M9" s="59">
        <f t="shared" si="2"/>
        <v>0</v>
      </c>
      <c r="N9" s="50"/>
      <c r="O9" s="51"/>
      <c r="P9" s="50"/>
      <c r="Q9" s="51"/>
    </row>
    <row r="10" spans="1:17" ht="70.5" customHeight="1" thickBot="1" x14ac:dyDescent="0.25">
      <c r="A10" s="25" t="s">
        <v>67</v>
      </c>
      <c r="B10" s="39" t="s">
        <v>69</v>
      </c>
      <c r="C10" s="65">
        <v>26000</v>
      </c>
      <c r="D10" s="35">
        <f>+'Elenco prezzi unitari'!C6</f>
        <v>0.38</v>
      </c>
      <c r="E10" s="41"/>
      <c r="F10" s="42">
        <f t="shared" ref="F10:F35" si="3">C10*D10</f>
        <v>9880</v>
      </c>
      <c r="G10" s="47"/>
      <c r="H10" s="47"/>
      <c r="I10" s="48"/>
      <c r="J10" s="44">
        <v>20.89</v>
      </c>
      <c r="K10" s="45">
        <v>100</v>
      </c>
      <c r="L10" s="72"/>
      <c r="M10" s="59">
        <f t="shared" si="2"/>
        <v>0</v>
      </c>
      <c r="N10" s="50"/>
      <c r="O10" s="51"/>
      <c r="P10" s="50"/>
      <c r="Q10" s="51"/>
    </row>
    <row r="11" spans="1:17" ht="67.5" customHeight="1" thickBot="1" x14ac:dyDescent="0.25">
      <c r="A11" s="25" t="s">
        <v>68</v>
      </c>
      <c r="B11" s="39" t="s">
        <v>71</v>
      </c>
      <c r="C11" s="66">
        <v>9000</v>
      </c>
      <c r="D11" s="35">
        <f>+'Elenco prezzi unitari'!C6</f>
        <v>0.38</v>
      </c>
      <c r="E11" s="41"/>
      <c r="F11" s="42">
        <f t="shared" si="3"/>
        <v>3420</v>
      </c>
      <c r="G11" s="47"/>
      <c r="H11" s="47"/>
      <c r="I11" s="48"/>
      <c r="J11" s="44"/>
      <c r="K11" s="45"/>
      <c r="L11" s="72"/>
      <c r="M11" s="59">
        <f t="shared" si="2"/>
        <v>0</v>
      </c>
      <c r="N11" s="50"/>
      <c r="O11" s="51"/>
      <c r="P11" s="50"/>
      <c r="Q11" s="51"/>
    </row>
    <row r="12" spans="1:17" ht="66" customHeight="1" thickBot="1" x14ac:dyDescent="0.25">
      <c r="A12" s="34" t="s">
        <v>25</v>
      </c>
      <c r="B12" s="39" t="s">
        <v>72</v>
      </c>
      <c r="C12" s="65">
        <v>6000</v>
      </c>
      <c r="D12" s="35">
        <f>+'Elenco prezzi unitari'!C7</f>
        <v>0.5</v>
      </c>
      <c r="E12" s="41"/>
      <c r="F12" s="42">
        <f t="shared" si="3"/>
        <v>3000</v>
      </c>
      <c r="G12" s="47"/>
      <c r="H12" s="47"/>
      <c r="I12" s="48"/>
      <c r="J12" s="44"/>
      <c r="K12" s="45"/>
      <c r="L12" s="72"/>
      <c r="M12" s="59">
        <f t="shared" si="2"/>
        <v>0</v>
      </c>
      <c r="N12" s="50"/>
      <c r="O12" s="51"/>
      <c r="P12" s="50"/>
      <c r="Q12" s="51"/>
    </row>
    <row r="13" spans="1:17" ht="77.25" customHeight="1" thickBot="1" x14ac:dyDescent="0.25">
      <c r="A13" s="34" t="s">
        <v>27</v>
      </c>
      <c r="B13" s="39" t="s">
        <v>74</v>
      </c>
      <c r="C13" s="65">
        <v>739215</v>
      </c>
      <c r="D13" s="35">
        <f>+'Elenco prezzi unitari'!C8</f>
        <v>0.35</v>
      </c>
      <c r="E13" s="41"/>
      <c r="F13" s="42">
        <f t="shared" si="3"/>
        <v>258725.24999999997</v>
      </c>
      <c r="G13" s="47"/>
      <c r="H13" s="47"/>
      <c r="I13" s="48"/>
      <c r="J13" s="44"/>
      <c r="K13" s="45"/>
      <c r="L13" s="72"/>
      <c r="M13" s="59">
        <f t="shared" si="2"/>
        <v>0</v>
      </c>
      <c r="N13" s="50"/>
      <c r="O13" s="51"/>
      <c r="P13" s="50"/>
      <c r="Q13" s="51"/>
    </row>
    <row r="14" spans="1:17" ht="49.5" customHeight="1" thickBot="1" x14ac:dyDescent="0.25">
      <c r="A14" s="34" t="s">
        <v>73</v>
      </c>
      <c r="B14" s="49" t="s">
        <v>141</v>
      </c>
      <c r="C14" s="66">
        <v>2000</v>
      </c>
      <c r="D14" s="35">
        <f>+'Elenco prezzi unitari'!C8</f>
        <v>0.35</v>
      </c>
      <c r="E14" s="41"/>
      <c r="F14" s="42">
        <f t="shared" si="3"/>
        <v>700</v>
      </c>
      <c r="G14" s="47"/>
      <c r="H14" s="47"/>
      <c r="I14" s="40"/>
      <c r="J14" s="44"/>
      <c r="K14" s="45"/>
      <c r="L14" s="72"/>
      <c r="M14" s="59">
        <f t="shared" si="2"/>
        <v>0</v>
      </c>
      <c r="N14" s="50"/>
      <c r="O14" s="51"/>
      <c r="P14" s="50"/>
      <c r="Q14" s="51"/>
    </row>
    <row r="15" spans="1:17" ht="63" customHeight="1" thickBot="1" x14ac:dyDescent="0.25">
      <c r="A15" s="34" t="s">
        <v>75</v>
      </c>
      <c r="B15" s="39" t="s">
        <v>77</v>
      </c>
      <c r="C15" s="65">
        <v>222000</v>
      </c>
      <c r="D15" s="35">
        <f>+'Elenco prezzi unitari'!C9</f>
        <v>0.22</v>
      </c>
      <c r="E15" s="41"/>
      <c r="F15" s="42">
        <f t="shared" si="3"/>
        <v>48840</v>
      </c>
      <c r="G15" s="47"/>
      <c r="H15" s="47"/>
      <c r="I15" s="48"/>
      <c r="J15" s="44"/>
      <c r="K15" s="45"/>
      <c r="L15" s="72"/>
      <c r="M15" s="59">
        <f t="shared" si="2"/>
        <v>0</v>
      </c>
      <c r="N15" s="50"/>
      <c r="O15" s="51"/>
      <c r="P15" s="50"/>
      <c r="Q15" s="51"/>
    </row>
    <row r="16" spans="1:17" ht="62.25" customHeight="1" thickBot="1" x14ac:dyDescent="0.25">
      <c r="A16" s="34" t="s">
        <v>76</v>
      </c>
      <c r="B16" s="39" t="s">
        <v>78</v>
      </c>
      <c r="C16" s="66">
        <v>87000</v>
      </c>
      <c r="D16" s="35">
        <f>+'Elenco prezzi unitari'!C9</f>
        <v>0.22</v>
      </c>
      <c r="E16" s="41"/>
      <c r="F16" s="42">
        <f t="shared" si="3"/>
        <v>19140</v>
      </c>
      <c r="G16" s="47"/>
      <c r="H16" s="47"/>
      <c r="I16" s="48"/>
      <c r="J16" s="44"/>
      <c r="K16" s="45"/>
      <c r="L16" s="72"/>
      <c r="M16" s="59">
        <f t="shared" si="2"/>
        <v>0</v>
      </c>
      <c r="N16" s="50"/>
      <c r="O16" s="51"/>
      <c r="P16" s="50"/>
      <c r="Q16" s="51"/>
    </row>
    <row r="17" spans="1:17" ht="55.5" customHeight="1" thickBot="1" x14ac:dyDescent="0.25">
      <c r="A17" s="34" t="s">
        <v>79</v>
      </c>
      <c r="B17" s="39" t="s">
        <v>82</v>
      </c>
      <c r="C17" s="65">
        <v>15704</v>
      </c>
      <c r="D17" s="35">
        <f>+'Elenco prezzi unitari'!C10</f>
        <v>0.24</v>
      </c>
      <c r="E17" s="41"/>
      <c r="F17" s="42">
        <f t="shared" si="3"/>
        <v>3768.96</v>
      </c>
      <c r="G17" s="47"/>
      <c r="H17" s="47"/>
      <c r="I17" s="48"/>
      <c r="J17" s="44"/>
      <c r="K17" s="45"/>
      <c r="L17" s="72"/>
      <c r="M17" s="59">
        <f t="shared" si="2"/>
        <v>0</v>
      </c>
      <c r="N17" s="50"/>
      <c r="O17" s="51"/>
      <c r="P17" s="50"/>
      <c r="Q17" s="51"/>
    </row>
    <row r="18" spans="1:17" ht="60" customHeight="1" thickBot="1" x14ac:dyDescent="0.25">
      <c r="A18" s="34" t="s">
        <v>80</v>
      </c>
      <c r="B18" s="39" t="s">
        <v>83</v>
      </c>
      <c r="C18" s="65">
        <v>1500</v>
      </c>
      <c r="D18" s="35">
        <f>+'Elenco prezzi unitari'!C10</f>
        <v>0.24</v>
      </c>
      <c r="E18" s="41"/>
      <c r="F18" s="42">
        <f t="shared" si="3"/>
        <v>360</v>
      </c>
      <c r="G18" s="47"/>
      <c r="H18" s="47"/>
      <c r="I18" s="48"/>
      <c r="J18" s="44"/>
      <c r="K18" s="45"/>
      <c r="L18" s="72"/>
      <c r="M18" s="59">
        <f t="shared" si="2"/>
        <v>0</v>
      </c>
      <c r="N18" s="50"/>
      <c r="O18" s="51"/>
      <c r="P18" s="50"/>
      <c r="Q18" s="51"/>
    </row>
    <row r="19" spans="1:17" ht="72" customHeight="1" thickBot="1" x14ac:dyDescent="0.25">
      <c r="A19" s="34" t="s">
        <v>81</v>
      </c>
      <c r="B19" s="49" t="s">
        <v>142</v>
      </c>
      <c r="C19" s="65">
        <v>8000</v>
      </c>
      <c r="D19" s="35">
        <f>+'Elenco prezzi unitari'!C10</f>
        <v>0.24</v>
      </c>
      <c r="E19" s="41"/>
      <c r="F19" s="42">
        <f t="shared" si="3"/>
        <v>1920</v>
      </c>
      <c r="G19" s="47"/>
      <c r="H19" s="47"/>
      <c r="I19" s="40"/>
      <c r="J19" s="44"/>
      <c r="K19" s="45"/>
      <c r="L19" s="72"/>
      <c r="M19" s="59">
        <f t="shared" si="2"/>
        <v>0</v>
      </c>
      <c r="N19" s="50"/>
      <c r="O19" s="51"/>
      <c r="P19" s="50"/>
      <c r="Q19" s="51"/>
    </row>
    <row r="20" spans="1:17" ht="62.25" customHeight="1" thickBot="1" x14ac:dyDescent="0.25">
      <c r="A20" s="34" t="s">
        <v>84</v>
      </c>
      <c r="B20" s="39" t="s">
        <v>87</v>
      </c>
      <c r="C20" s="66">
        <v>6226</v>
      </c>
      <c r="D20" s="35">
        <f>+'Elenco prezzi unitari'!C11</f>
        <v>0.8</v>
      </c>
      <c r="E20" s="41"/>
      <c r="F20" s="42">
        <f t="shared" si="3"/>
        <v>4980.8</v>
      </c>
      <c r="G20" s="47"/>
      <c r="H20" s="47"/>
      <c r="I20" s="48"/>
      <c r="J20" s="44"/>
      <c r="K20" s="45"/>
      <c r="L20" s="72"/>
      <c r="M20" s="59">
        <f t="shared" si="2"/>
        <v>0</v>
      </c>
      <c r="N20" s="50"/>
      <c r="O20" s="51"/>
      <c r="P20" s="50"/>
      <c r="Q20" s="51"/>
    </row>
    <row r="21" spans="1:17" ht="72" customHeight="1" thickBot="1" x14ac:dyDescent="0.25">
      <c r="A21" s="34" t="s">
        <v>85</v>
      </c>
      <c r="B21" s="39" t="s">
        <v>88</v>
      </c>
      <c r="C21" s="65">
        <v>1000000</v>
      </c>
      <c r="D21" s="35">
        <f>+'Elenco prezzi unitari'!C12</f>
        <v>0.19</v>
      </c>
      <c r="E21" s="41"/>
      <c r="F21" s="42">
        <f t="shared" si="3"/>
        <v>190000</v>
      </c>
      <c r="G21" s="47"/>
      <c r="H21" s="47"/>
      <c r="I21" s="48"/>
      <c r="J21" s="44"/>
      <c r="K21" s="45"/>
      <c r="L21" s="72"/>
      <c r="M21" s="59">
        <f t="shared" si="2"/>
        <v>0</v>
      </c>
      <c r="N21" s="50"/>
      <c r="O21" s="51"/>
      <c r="P21" s="50"/>
      <c r="Q21" s="51"/>
    </row>
    <row r="22" spans="1:17" ht="63.75" customHeight="1" thickBot="1" x14ac:dyDescent="0.25">
      <c r="A22" s="34" t="s">
        <v>86</v>
      </c>
      <c r="B22" s="39" t="s">
        <v>89</v>
      </c>
      <c r="C22" s="65">
        <v>800000</v>
      </c>
      <c r="D22" s="35">
        <f>+'Elenco prezzi unitari'!C12</f>
        <v>0.19</v>
      </c>
      <c r="E22" s="41"/>
      <c r="F22" s="42">
        <f t="shared" si="3"/>
        <v>152000</v>
      </c>
      <c r="G22" s="47"/>
      <c r="H22" s="47"/>
      <c r="I22" s="40"/>
      <c r="J22" s="44"/>
      <c r="K22" s="45"/>
      <c r="L22" s="72"/>
      <c r="M22" s="59">
        <f t="shared" si="2"/>
        <v>0</v>
      </c>
      <c r="N22" s="50"/>
      <c r="O22" s="51"/>
      <c r="P22" s="50"/>
      <c r="Q22" s="51"/>
    </row>
    <row r="23" spans="1:17" ht="51.75" customHeight="1" thickBot="1" x14ac:dyDescent="0.25">
      <c r="A23" s="34" t="s">
        <v>90</v>
      </c>
      <c r="B23" s="39" t="s">
        <v>94</v>
      </c>
      <c r="C23" s="65">
        <v>3000</v>
      </c>
      <c r="D23" s="35">
        <f>+'Elenco prezzi unitari'!C13</f>
        <v>0.3</v>
      </c>
      <c r="E23" s="41"/>
      <c r="F23" s="42">
        <f t="shared" si="3"/>
        <v>900</v>
      </c>
      <c r="G23" s="47"/>
      <c r="H23" s="47"/>
      <c r="I23" s="40"/>
      <c r="J23" s="44"/>
      <c r="K23" s="45"/>
      <c r="L23" s="72"/>
      <c r="M23" s="59">
        <f t="shared" si="2"/>
        <v>0</v>
      </c>
      <c r="N23" s="50"/>
      <c r="O23" s="51"/>
      <c r="P23" s="50"/>
      <c r="Q23" s="51"/>
    </row>
    <row r="24" spans="1:17" ht="49.5" customHeight="1" thickBot="1" x14ac:dyDescent="0.25">
      <c r="A24" s="34" t="s">
        <v>91</v>
      </c>
      <c r="B24" s="39" t="s">
        <v>93</v>
      </c>
      <c r="C24" s="65">
        <v>7000</v>
      </c>
      <c r="D24" s="35">
        <f>+'Elenco prezzi unitari'!C14</f>
        <v>0.26</v>
      </c>
      <c r="E24" s="41"/>
      <c r="F24" s="42">
        <f t="shared" si="3"/>
        <v>1820</v>
      </c>
      <c r="G24" s="47"/>
      <c r="H24" s="47"/>
      <c r="I24" s="40"/>
      <c r="J24" s="44"/>
      <c r="K24" s="45"/>
      <c r="L24" s="72"/>
      <c r="M24" s="59">
        <f t="shared" si="2"/>
        <v>0</v>
      </c>
      <c r="N24" s="50"/>
      <c r="O24" s="51"/>
      <c r="P24" s="50"/>
      <c r="Q24" s="51"/>
    </row>
    <row r="25" spans="1:17" ht="66" customHeight="1" thickBot="1" x14ac:dyDescent="0.25">
      <c r="A25" s="34" t="s">
        <v>92</v>
      </c>
      <c r="B25" s="39" t="s">
        <v>95</v>
      </c>
      <c r="C25" s="65">
        <v>1500</v>
      </c>
      <c r="D25" s="35">
        <f>+'Elenco prezzi unitari'!C14</f>
        <v>0.26</v>
      </c>
      <c r="E25" s="41"/>
      <c r="F25" s="42">
        <f t="shared" si="3"/>
        <v>390</v>
      </c>
      <c r="G25" s="47"/>
      <c r="H25" s="47"/>
      <c r="I25" s="40"/>
      <c r="J25" s="44"/>
      <c r="K25" s="45"/>
      <c r="L25" s="72"/>
      <c r="M25" s="59">
        <f t="shared" si="2"/>
        <v>0</v>
      </c>
      <c r="N25" s="50"/>
      <c r="O25" s="51"/>
      <c r="P25" s="50"/>
      <c r="Q25" s="51"/>
    </row>
    <row r="26" spans="1:17" ht="70.5" customHeight="1" thickBot="1" x14ac:dyDescent="0.25">
      <c r="A26" s="34" t="s">
        <v>96</v>
      </c>
      <c r="B26" s="39" t="s">
        <v>101</v>
      </c>
      <c r="C26" s="65">
        <v>4000</v>
      </c>
      <c r="D26" s="35">
        <f>+'Elenco prezzi unitari'!C15</f>
        <v>1.4</v>
      </c>
      <c r="E26" s="41"/>
      <c r="F26" s="42">
        <f t="shared" si="3"/>
        <v>5600</v>
      </c>
      <c r="G26" s="47"/>
      <c r="H26" s="47"/>
      <c r="I26" s="40"/>
      <c r="J26" s="44"/>
      <c r="K26" s="45"/>
      <c r="L26" s="72"/>
      <c r="M26" s="59">
        <f t="shared" si="2"/>
        <v>0</v>
      </c>
      <c r="N26" s="50"/>
      <c r="O26" s="51"/>
      <c r="P26" s="50"/>
      <c r="Q26" s="51"/>
    </row>
    <row r="27" spans="1:17" ht="66" customHeight="1" thickBot="1" x14ac:dyDescent="0.25">
      <c r="A27" s="34" t="s">
        <v>97</v>
      </c>
      <c r="B27" s="39" t="s">
        <v>102</v>
      </c>
      <c r="C27" s="65">
        <v>1000</v>
      </c>
      <c r="D27" s="35">
        <f>+'Elenco prezzi unitari'!C15</f>
        <v>1.4</v>
      </c>
      <c r="E27" s="41"/>
      <c r="F27" s="42">
        <f t="shared" si="3"/>
        <v>1400</v>
      </c>
      <c r="G27" s="47"/>
      <c r="H27" s="47"/>
      <c r="I27" s="40"/>
      <c r="J27" s="44"/>
      <c r="K27" s="45"/>
      <c r="L27" s="72"/>
      <c r="M27" s="59">
        <f t="shared" si="2"/>
        <v>0</v>
      </c>
      <c r="N27" s="50"/>
      <c r="O27" s="51"/>
      <c r="P27" s="50"/>
      <c r="Q27" s="51"/>
    </row>
    <row r="28" spans="1:17" ht="57.75" customHeight="1" thickBot="1" x14ac:dyDescent="0.25">
      <c r="A28" s="34" t="s">
        <v>98</v>
      </c>
      <c r="B28" s="39" t="s">
        <v>107</v>
      </c>
      <c r="C28" s="65">
        <v>500</v>
      </c>
      <c r="D28" s="35">
        <f>+'Elenco prezzi unitari'!C15</f>
        <v>1.4</v>
      </c>
      <c r="E28" s="41"/>
      <c r="F28" s="42">
        <f t="shared" si="3"/>
        <v>700</v>
      </c>
      <c r="G28" s="47"/>
      <c r="H28" s="47"/>
      <c r="I28" s="40"/>
      <c r="J28" s="44"/>
      <c r="K28" s="45"/>
      <c r="L28" s="72"/>
      <c r="M28" s="59">
        <f t="shared" si="2"/>
        <v>0</v>
      </c>
      <c r="N28" s="50"/>
      <c r="O28" s="51"/>
      <c r="P28" s="50"/>
      <c r="Q28" s="51"/>
    </row>
    <row r="29" spans="1:17" ht="71.25" customHeight="1" thickBot="1" x14ac:dyDescent="0.25">
      <c r="A29" s="34" t="s">
        <v>99</v>
      </c>
      <c r="B29" s="39" t="s">
        <v>103</v>
      </c>
      <c r="C29" s="65">
        <v>2000</v>
      </c>
      <c r="D29" s="35">
        <f>+'Elenco prezzi unitari'!C16</f>
        <v>1.99</v>
      </c>
      <c r="E29" s="41"/>
      <c r="F29" s="42">
        <f t="shared" si="3"/>
        <v>3980</v>
      </c>
      <c r="G29" s="47"/>
      <c r="H29" s="47"/>
      <c r="I29" s="40"/>
      <c r="J29" s="44"/>
      <c r="K29" s="45"/>
      <c r="L29" s="72"/>
      <c r="M29" s="59">
        <f t="shared" si="2"/>
        <v>0</v>
      </c>
      <c r="N29" s="50"/>
      <c r="O29" s="51"/>
      <c r="P29" s="50"/>
      <c r="Q29" s="51"/>
    </row>
    <row r="30" spans="1:17" ht="64.5" customHeight="1" thickBot="1" x14ac:dyDescent="0.25">
      <c r="A30" s="34" t="s">
        <v>100</v>
      </c>
      <c r="B30" s="39" t="s">
        <v>104</v>
      </c>
      <c r="C30" s="65">
        <v>16000</v>
      </c>
      <c r="D30" s="35">
        <f>+'Elenco prezzi unitari'!C17</f>
        <v>2.82</v>
      </c>
      <c r="E30" s="41"/>
      <c r="F30" s="42">
        <f t="shared" si="3"/>
        <v>45120</v>
      </c>
      <c r="G30" s="47"/>
      <c r="H30" s="47"/>
      <c r="I30" s="40"/>
      <c r="J30" s="44"/>
      <c r="K30" s="45"/>
      <c r="L30" s="72"/>
      <c r="M30" s="59">
        <f t="shared" si="2"/>
        <v>0</v>
      </c>
      <c r="N30" s="50"/>
      <c r="O30" s="51"/>
      <c r="P30" s="50"/>
      <c r="Q30" s="51"/>
    </row>
    <row r="31" spans="1:17" ht="63.75" customHeight="1" thickBot="1" x14ac:dyDescent="0.25">
      <c r="A31" s="34" t="s">
        <v>105</v>
      </c>
      <c r="B31" s="39" t="s">
        <v>109</v>
      </c>
      <c r="C31" s="65">
        <v>4000</v>
      </c>
      <c r="D31" s="35">
        <f>+'Elenco prezzi unitari'!C18</f>
        <v>0.38</v>
      </c>
      <c r="E31" s="41"/>
      <c r="F31" s="42">
        <f t="shared" si="3"/>
        <v>1520</v>
      </c>
      <c r="G31" s="47"/>
      <c r="H31" s="47"/>
      <c r="I31" s="40"/>
      <c r="J31" s="44"/>
      <c r="K31" s="45"/>
      <c r="L31" s="72"/>
      <c r="M31" s="59">
        <f t="shared" si="2"/>
        <v>0</v>
      </c>
      <c r="N31" s="50"/>
      <c r="O31" s="51"/>
      <c r="P31" s="50"/>
      <c r="Q31" s="51"/>
    </row>
    <row r="32" spans="1:17" ht="52.5" customHeight="1" thickBot="1" x14ac:dyDescent="0.25">
      <c r="A32" s="34" t="s">
        <v>106</v>
      </c>
      <c r="B32" s="39" t="s">
        <v>108</v>
      </c>
      <c r="C32" s="65">
        <v>500</v>
      </c>
      <c r="D32" s="35">
        <f>+'Elenco prezzi unitari'!C19</f>
        <v>1.25</v>
      </c>
      <c r="E32" s="41"/>
      <c r="F32" s="42">
        <f t="shared" si="3"/>
        <v>625</v>
      </c>
      <c r="G32" s="47"/>
      <c r="H32" s="47"/>
      <c r="I32" s="40"/>
      <c r="J32" s="44"/>
      <c r="K32" s="45"/>
      <c r="L32" s="72"/>
      <c r="M32" s="59">
        <f t="shared" si="2"/>
        <v>0</v>
      </c>
      <c r="N32" s="50"/>
      <c r="O32" s="51"/>
      <c r="P32" s="50"/>
      <c r="Q32" s="51"/>
    </row>
    <row r="33" spans="1:18" ht="66.75" customHeight="1" thickBot="1" x14ac:dyDescent="0.25">
      <c r="A33" s="34" t="s">
        <v>110</v>
      </c>
      <c r="B33" s="39" t="s">
        <v>112</v>
      </c>
      <c r="C33" s="65">
        <v>500000</v>
      </c>
      <c r="D33" s="35">
        <f>+'Elenco prezzi unitari'!C20</f>
        <v>0.06</v>
      </c>
      <c r="E33" s="41"/>
      <c r="F33" s="42">
        <f>C33*D33</f>
        <v>30000</v>
      </c>
      <c r="G33" s="47"/>
      <c r="H33" s="47"/>
      <c r="I33" s="40"/>
      <c r="J33" s="44"/>
      <c r="K33" s="45"/>
      <c r="L33" s="72"/>
      <c r="M33" s="59">
        <f t="shared" si="2"/>
        <v>0</v>
      </c>
      <c r="N33" s="50"/>
      <c r="O33" s="51"/>
      <c r="P33" s="50"/>
      <c r="Q33" s="51"/>
    </row>
    <row r="34" spans="1:18" ht="62.25" customHeight="1" thickBot="1" x14ac:dyDescent="0.25">
      <c r="A34" s="34" t="s">
        <v>111</v>
      </c>
      <c r="B34" s="39" t="s">
        <v>113</v>
      </c>
      <c r="C34" s="67">
        <v>37000</v>
      </c>
      <c r="D34" s="35">
        <f>+'Elenco prezzi unitari'!C21</f>
        <v>0.82</v>
      </c>
      <c r="E34" s="41"/>
      <c r="F34" s="42">
        <f t="shared" si="3"/>
        <v>30340</v>
      </c>
      <c r="G34" s="47"/>
      <c r="H34" s="47"/>
      <c r="I34" s="40"/>
      <c r="J34" s="44"/>
      <c r="K34" s="45"/>
      <c r="L34" s="72"/>
      <c r="M34" s="59">
        <f t="shared" si="2"/>
        <v>0</v>
      </c>
      <c r="N34" s="50"/>
      <c r="O34" s="51"/>
      <c r="P34" s="50"/>
      <c r="Q34" s="51"/>
    </row>
    <row r="35" spans="1:18" ht="63" customHeight="1" thickBot="1" x14ac:dyDescent="0.25">
      <c r="A35" s="79" t="s">
        <v>114</v>
      </c>
      <c r="B35" s="80" t="s">
        <v>115</v>
      </c>
      <c r="C35" s="81">
        <v>13000</v>
      </c>
      <c r="D35" s="82">
        <f>+'Elenco prezzi unitari'!C22</f>
        <v>0.35</v>
      </c>
      <c r="E35" s="41"/>
      <c r="F35" s="87">
        <f t="shared" si="3"/>
        <v>4550</v>
      </c>
      <c r="G35" s="47"/>
      <c r="H35" s="47"/>
      <c r="I35" s="40"/>
      <c r="J35" s="44"/>
      <c r="K35" s="45"/>
      <c r="L35" s="88"/>
      <c r="M35" s="90">
        <f t="shared" si="2"/>
        <v>0</v>
      </c>
      <c r="N35" s="50"/>
      <c r="O35" s="51"/>
      <c r="P35" s="50"/>
      <c r="Q35" s="51"/>
    </row>
    <row r="36" spans="1:18" ht="45.75" customHeight="1" thickBot="1" x14ac:dyDescent="0.25">
      <c r="A36" s="96" t="s">
        <v>16</v>
      </c>
      <c r="B36" s="97"/>
      <c r="C36" s="83"/>
      <c r="D36" s="84"/>
      <c r="E36" s="20"/>
      <c r="F36" s="85">
        <f>SUM(F4:F35)</f>
        <v>890000.01</v>
      </c>
      <c r="H36" s="23" t="e">
        <f>#REF!+#REF!+#REF!+H7+H5+H4+#REF!+#REF!</f>
        <v>#REF!</v>
      </c>
      <c r="L36" s="89"/>
      <c r="M36" s="89">
        <f>SUM(M4:M35)</f>
        <v>0</v>
      </c>
      <c r="O36" s="52"/>
      <c r="Q36" s="52"/>
      <c r="R36" s="23"/>
    </row>
    <row r="37" spans="1:18" ht="36" customHeight="1" thickBot="1" x14ac:dyDescent="0.25">
      <c r="A37" s="98" t="s">
        <v>10</v>
      </c>
      <c r="B37" s="99"/>
      <c r="C37" s="75"/>
      <c r="D37" s="78"/>
      <c r="E37" s="24"/>
      <c r="F37" s="86">
        <f>'costi sicurezza '!F18</f>
        <v>800.14</v>
      </c>
      <c r="M37" s="53"/>
      <c r="O37" s="53"/>
      <c r="Q37" s="53"/>
    </row>
    <row r="38" spans="1:18" ht="51.75" customHeight="1" thickBot="1" x14ac:dyDescent="0.25">
      <c r="A38" s="94" t="s">
        <v>17</v>
      </c>
      <c r="B38" s="95"/>
      <c r="C38" s="68"/>
      <c r="D38" s="32"/>
      <c r="E38" s="32"/>
      <c r="F38" s="85">
        <f>F36+F37</f>
        <v>890800.15</v>
      </c>
    </row>
    <row r="39" spans="1:18" ht="38.25" customHeight="1" thickBot="1" x14ac:dyDescent="0.25">
      <c r="A39" s="92" t="s">
        <v>146</v>
      </c>
      <c r="B39" s="93"/>
      <c r="C39" s="75"/>
      <c r="D39" s="76"/>
      <c r="E39" s="76"/>
      <c r="F39" s="77">
        <f>1-(L36/F36)</f>
        <v>1</v>
      </c>
      <c r="I39" s="19"/>
    </row>
    <row r="40" spans="1:18" ht="27.75" customHeight="1" x14ac:dyDescent="0.2"/>
  </sheetData>
  <autoFilter ref="A3:L38" xr:uid="{00000000-0001-0000-0100-000000000000}"/>
  <mergeCells count="7">
    <mergeCell ref="C1:M1"/>
    <mergeCell ref="A2:M2"/>
    <mergeCell ref="A39:B39"/>
    <mergeCell ref="A38:B38"/>
    <mergeCell ref="A1:B1"/>
    <mergeCell ref="A36:B36"/>
    <mergeCell ref="A37:B37"/>
  </mergeCells>
  <phoneticPr fontId="13" type="noConversion"/>
  <printOptions horizontalCentered="1"/>
  <pageMargins left="7.874015748031496E-2" right="7.874015748031496E-2" top="0.55118110236220474" bottom="0.51181102362204722" header="0.55118110236220474" footer="0.51181102362204722"/>
  <pageSetup paperSize="8" scale="50" orientation="portrait" r:id="rId1"/>
  <headerFooter alignWithMargins="0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H11"/>
  <sheetViews>
    <sheetView view="pageBreakPreview" zoomScale="90" zoomScaleNormal="100" zoomScaleSheetLayoutView="90" workbookViewId="0">
      <pane ySplit="1" topLeftCell="A2" activePane="bottomLeft" state="frozen"/>
      <selection activeCell="A3" sqref="A3"/>
      <selection pane="bottomLeft" activeCell="A2" sqref="A2:E2"/>
    </sheetView>
  </sheetViews>
  <sheetFormatPr defaultColWidth="9.140625" defaultRowHeight="12.75" x14ac:dyDescent="0.2"/>
  <cols>
    <col min="1" max="1" width="9.140625" style="2"/>
    <col min="2" max="2" width="46.85546875" style="1" customWidth="1"/>
    <col min="3" max="3" width="4.7109375" style="2" customWidth="1"/>
    <col min="4" max="4" width="5.85546875" style="1" customWidth="1"/>
    <col min="5" max="5" width="5.5703125" style="1" customWidth="1"/>
    <col min="6" max="6" width="20.28515625" style="1" customWidth="1"/>
    <col min="7" max="7" width="9.140625" style="1"/>
    <col min="8" max="8" width="12.5703125" style="1" bestFit="1" customWidth="1"/>
    <col min="9" max="16384" width="9.140625" style="1"/>
  </cols>
  <sheetData>
    <row r="1" spans="1:8" ht="50.25" customHeight="1" thickBot="1" x14ac:dyDescent="0.25">
      <c r="A1" s="102" t="s">
        <v>143</v>
      </c>
      <c r="B1" s="103"/>
      <c r="C1" s="103"/>
      <c r="D1" s="103"/>
      <c r="E1" s="103"/>
      <c r="F1" s="104"/>
    </row>
    <row r="2" spans="1:8" ht="36" customHeight="1" thickBot="1" x14ac:dyDescent="0.25">
      <c r="A2" s="105" t="s">
        <v>18</v>
      </c>
      <c r="B2" s="106"/>
      <c r="C2" s="106"/>
      <c r="D2" s="106"/>
      <c r="E2" s="106"/>
      <c r="F2" s="11">
        <f>'cme 2026 12 mesi'!F36</f>
        <v>890000.01</v>
      </c>
    </row>
    <row r="3" spans="1:8" ht="43.5" customHeight="1" thickBot="1" x14ac:dyDescent="0.25">
      <c r="A3" s="105" t="s">
        <v>12</v>
      </c>
      <c r="B3" s="106"/>
      <c r="C3" s="106"/>
      <c r="D3" s="106"/>
      <c r="E3" s="106"/>
      <c r="F3" s="16">
        <f>'costi sicurezza '!F18</f>
        <v>800.14</v>
      </c>
      <c r="H3" s="3"/>
    </row>
    <row r="4" spans="1:8" ht="45" customHeight="1" thickBot="1" x14ac:dyDescent="0.25">
      <c r="A4" s="109" t="s">
        <v>21</v>
      </c>
      <c r="B4" s="110"/>
      <c r="C4" s="110"/>
      <c r="D4" s="110"/>
      <c r="E4" s="110"/>
      <c r="F4" s="18">
        <f>F2+F3</f>
        <v>890800.15</v>
      </c>
      <c r="H4" s="3"/>
    </row>
    <row r="5" spans="1:8" ht="36.75" customHeight="1" thickBot="1" x14ac:dyDescent="0.25">
      <c r="A5" s="4"/>
      <c r="B5" s="15"/>
      <c r="C5" s="5"/>
      <c r="D5" s="5"/>
      <c r="E5" s="5"/>
      <c r="F5" s="17"/>
    </row>
    <row r="6" spans="1:8" ht="38.25" customHeight="1" thickBot="1" x14ac:dyDescent="0.25">
      <c r="A6" s="107"/>
      <c r="B6" s="108"/>
      <c r="C6" s="108"/>
      <c r="D6" s="108"/>
      <c r="E6" s="108"/>
      <c r="F6" s="14"/>
    </row>
    <row r="7" spans="1:8" ht="38.25" customHeight="1" thickBot="1" x14ac:dyDescent="0.25">
      <c r="A7" s="105"/>
      <c r="B7" s="106"/>
      <c r="C7" s="106"/>
      <c r="D7" s="106"/>
      <c r="E7" s="106"/>
      <c r="F7" s="14"/>
    </row>
    <row r="8" spans="1:8" ht="38.25" customHeight="1" thickBot="1" x14ac:dyDescent="0.25">
      <c r="A8" s="109"/>
      <c r="B8" s="110"/>
      <c r="C8" s="110"/>
      <c r="D8" s="110"/>
      <c r="E8" s="110"/>
      <c r="F8" s="12"/>
    </row>
    <row r="9" spans="1:8" ht="21.75" customHeight="1" x14ac:dyDescent="0.2">
      <c r="A9" s="111"/>
      <c r="B9" s="112"/>
      <c r="C9" s="112"/>
      <c r="D9" s="112"/>
      <c r="E9" s="113"/>
      <c r="F9" s="13"/>
    </row>
    <row r="10" spans="1:8" ht="47.25" customHeight="1" x14ac:dyDescent="0.2">
      <c r="A10" s="114"/>
      <c r="B10" s="115"/>
      <c r="C10" s="115"/>
      <c r="D10" s="115"/>
      <c r="E10" s="115"/>
      <c r="F10" s="13"/>
    </row>
    <row r="11" spans="1:8" ht="44.25" customHeight="1" x14ac:dyDescent="0.2">
      <c r="A11" s="100"/>
      <c r="B11" s="101"/>
      <c r="C11" s="101"/>
      <c r="D11" s="101"/>
      <c r="E11" s="101"/>
      <c r="F11" s="21"/>
    </row>
  </sheetData>
  <mergeCells count="10">
    <mergeCell ref="A11:E11"/>
    <mergeCell ref="A1:F1"/>
    <mergeCell ref="A2:E2"/>
    <mergeCell ref="A6:E6"/>
    <mergeCell ref="A3:E3"/>
    <mergeCell ref="A4:E4"/>
    <mergeCell ref="A9:E9"/>
    <mergeCell ref="A10:E10"/>
    <mergeCell ref="A7:E7"/>
    <mergeCell ref="A8:E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H18"/>
  <sheetViews>
    <sheetView topLeftCell="B1" zoomScale="70" zoomScaleNormal="70" zoomScaleSheetLayoutView="80" workbookViewId="0">
      <selection activeCell="E9" sqref="E9"/>
    </sheetView>
  </sheetViews>
  <sheetFormatPr defaultRowHeight="12.75" x14ac:dyDescent="0.2"/>
  <cols>
    <col min="1" max="1" width="15" hidden="1" customWidth="1"/>
    <col min="2" max="2" width="58.85546875" customWidth="1"/>
    <col min="3" max="3" width="12.5703125" customWidth="1"/>
    <col min="4" max="4" width="14.28515625" customWidth="1"/>
    <col min="5" max="5" width="18" customWidth="1"/>
    <col min="6" max="6" width="22.28515625" customWidth="1"/>
    <col min="7" max="7" width="3.5703125" customWidth="1"/>
    <col min="8" max="8" width="13.42578125" hidden="1" customWidth="1"/>
    <col min="9" max="9" width="7.85546875" customWidth="1"/>
  </cols>
  <sheetData>
    <row r="1" spans="1:8" ht="38.25" customHeight="1" thickBot="1" x14ac:dyDescent="0.25">
      <c r="A1" s="121" t="s">
        <v>54</v>
      </c>
      <c r="B1" s="122"/>
      <c r="C1" s="122"/>
      <c r="D1" s="122"/>
      <c r="E1" s="122"/>
      <c r="F1" s="123"/>
      <c r="H1" s="62" t="s">
        <v>54</v>
      </c>
    </row>
    <row r="2" spans="1:8" ht="29.25" customHeight="1" x14ac:dyDescent="0.2">
      <c r="A2" s="118"/>
      <c r="B2" s="119"/>
      <c r="C2" s="119"/>
      <c r="D2" s="119"/>
      <c r="E2" s="119"/>
      <c r="F2" s="120"/>
      <c r="H2" s="63"/>
    </row>
    <row r="3" spans="1:8" ht="39.75" customHeight="1" x14ac:dyDescent="0.2">
      <c r="A3" s="6" t="s">
        <v>5</v>
      </c>
      <c r="B3" s="6" t="s">
        <v>6</v>
      </c>
      <c r="C3" s="6" t="s">
        <v>7</v>
      </c>
      <c r="D3" s="6" t="s">
        <v>8</v>
      </c>
      <c r="E3" s="7" t="s">
        <v>0</v>
      </c>
      <c r="F3" s="7" t="s">
        <v>9</v>
      </c>
      <c r="H3" s="6"/>
    </row>
    <row r="4" spans="1:8" ht="15.6" customHeight="1" x14ac:dyDescent="0.2">
      <c r="A4" s="8"/>
      <c r="B4" s="124" t="s">
        <v>51</v>
      </c>
      <c r="C4" s="125"/>
      <c r="D4" s="125"/>
      <c r="E4" s="125"/>
      <c r="F4" s="126"/>
      <c r="H4" s="8"/>
    </row>
    <row r="5" spans="1:8" ht="57.6" customHeight="1" x14ac:dyDescent="0.2">
      <c r="A5" s="8"/>
      <c r="B5" s="9" t="s">
        <v>19</v>
      </c>
      <c r="C5" s="26" t="s">
        <v>4</v>
      </c>
      <c r="D5" s="30">
        <v>31.5</v>
      </c>
      <c r="E5" s="31">
        <v>2</v>
      </c>
      <c r="F5" s="30">
        <f>E5*D5</f>
        <v>63</v>
      </c>
      <c r="H5" s="8"/>
    </row>
    <row r="6" spans="1:8" ht="49.5" customHeight="1" x14ac:dyDescent="0.2">
      <c r="A6" s="8"/>
      <c r="B6" s="9" t="s">
        <v>30</v>
      </c>
      <c r="C6" s="26" t="s">
        <v>4</v>
      </c>
      <c r="D6" s="30">
        <v>121.5</v>
      </c>
      <c r="E6" s="31">
        <v>2</v>
      </c>
      <c r="F6" s="30">
        <f>E6*D6</f>
        <v>243</v>
      </c>
      <c r="H6" s="8"/>
    </row>
    <row r="7" spans="1:8" ht="15.75" x14ac:dyDescent="0.2">
      <c r="A7" s="124" t="s">
        <v>52</v>
      </c>
      <c r="B7" s="125"/>
      <c r="C7" s="125"/>
      <c r="D7" s="125"/>
      <c r="E7" s="125"/>
      <c r="F7" s="28"/>
      <c r="H7" s="61"/>
    </row>
    <row r="8" spans="1:8" ht="34.9" customHeight="1" x14ac:dyDescent="0.2">
      <c r="A8" s="8" t="s">
        <v>40</v>
      </c>
      <c r="B8" s="9" t="s">
        <v>31</v>
      </c>
      <c r="C8" s="27" t="s">
        <v>32</v>
      </c>
      <c r="D8" s="30">
        <v>0.76</v>
      </c>
      <c r="E8" s="26">
        <v>9</v>
      </c>
      <c r="F8" s="29">
        <f t="shared" ref="F8:F14" si="0">D8*E8</f>
        <v>6.84</v>
      </c>
      <c r="H8" s="8"/>
    </row>
    <row r="9" spans="1:8" ht="34.9" customHeight="1" x14ac:dyDescent="0.2">
      <c r="A9" s="8" t="s">
        <v>41</v>
      </c>
      <c r="B9" s="9" t="s">
        <v>42</v>
      </c>
      <c r="C9" s="26" t="s">
        <v>32</v>
      </c>
      <c r="D9" s="30">
        <v>1.98</v>
      </c>
      <c r="E9" s="26">
        <v>30</v>
      </c>
      <c r="F9" s="30">
        <f t="shared" si="0"/>
        <v>59.4</v>
      </c>
      <c r="H9" s="8"/>
    </row>
    <row r="10" spans="1:8" ht="34.9" customHeight="1" x14ac:dyDescent="0.2">
      <c r="A10" s="26" t="s">
        <v>38</v>
      </c>
      <c r="B10" s="9" t="s">
        <v>39</v>
      </c>
      <c r="C10" s="26" t="s">
        <v>32</v>
      </c>
      <c r="D10" s="30">
        <v>3.42</v>
      </c>
      <c r="E10" s="26">
        <v>20</v>
      </c>
      <c r="F10" s="30">
        <f t="shared" si="0"/>
        <v>68.400000000000006</v>
      </c>
      <c r="H10" s="26"/>
    </row>
    <row r="11" spans="1:8" ht="40.9" customHeight="1" x14ac:dyDescent="0.2">
      <c r="A11" s="26" t="s">
        <v>35</v>
      </c>
      <c r="B11" s="9" t="s">
        <v>36</v>
      </c>
      <c r="C11" s="26" t="s">
        <v>32</v>
      </c>
      <c r="D11" s="30">
        <v>0.62</v>
      </c>
      <c r="E11" s="26">
        <v>25</v>
      </c>
      <c r="F11" s="30">
        <f t="shared" si="0"/>
        <v>15.5</v>
      </c>
      <c r="H11" s="26"/>
    </row>
    <row r="12" spans="1:8" ht="40.9" customHeight="1" x14ac:dyDescent="0.2">
      <c r="A12" s="26" t="s">
        <v>48</v>
      </c>
      <c r="B12" s="9" t="s">
        <v>47</v>
      </c>
      <c r="C12" s="26" t="s">
        <v>32</v>
      </c>
      <c r="D12" s="30">
        <v>3.7</v>
      </c>
      <c r="E12" s="26">
        <v>20</v>
      </c>
      <c r="F12" s="30">
        <f t="shared" si="0"/>
        <v>74</v>
      </c>
      <c r="H12" s="26"/>
    </row>
    <row r="13" spans="1:8" ht="34.9" customHeight="1" x14ac:dyDescent="0.2">
      <c r="A13" s="26" t="s">
        <v>33</v>
      </c>
      <c r="B13" s="9" t="s">
        <v>34</v>
      </c>
      <c r="C13" s="26" t="s">
        <v>32</v>
      </c>
      <c r="D13" s="30">
        <v>2.79</v>
      </c>
      <c r="E13" s="26">
        <v>50</v>
      </c>
      <c r="F13" s="30">
        <f t="shared" si="0"/>
        <v>139.5</v>
      </c>
      <c r="H13" s="26"/>
    </row>
    <row r="14" spans="1:8" ht="55.15" customHeight="1" x14ac:dyDescent="0.2">
      <c r="A14" s="26" t="s">
        <v>44</v>
      </c>
      <c r="B14" s="9" t="s">
        <v>43</v>
      </c>
      <c r="C14" s="26" t="s">
        <v>32</v>
      </c>
      <c r="D14" s="30">
        <v>1.35</v>
      </c>
      <c r="E14" s="26">
        <v>50</v>
      </c>
      <c r="F14" s="30">
        <f t="shared" si="0"/>
        <v>67.5</v>
      </c>
      <c r="H14" s="26"/>
    </row>
    <row r="15" spans="1:8" ht="15.75" x14ac:dyDescent="0.2">
      <c r="A15" s="124" t="s">
        <v>37</v>
      </c>
      <c r="B15" s="125"/>
      <c r="C15" s="125"/>
      <c r="D15" s="125"/>
      <c r="E15" s="125"/>
      <c r="F15" s="29"/>
      <c r="H15" s="61"/>
    </row>
    <row r="16" spans="1:8" ht="39.6" customHeight="1" x14ac:dyDescent="0.2">
      <c r="A16" s="8" t="s">
        <v>46</v>
      </c>
      <c r="B16" s="9" t="s">
        <v>45</v>
      </c>
      <c r="C16" s="26" t="s">
        <v>32</v>
      </c>
      <c r="D16" s="30">
        <v>1.04</v>
      </c>
      <c r="E16" s="31">
        <v>20</v>
      </c>
      <c r="F16" s="30">
        <f>E16*D16</f>
        <v>20.8</v>
      </c>
      <c r="H16" s="8"/>
    </row>
    <row r="17" spans="1:8" ht="42.75" customHeight="1" thickBot="1" x14ac:dyDescent="0.25">
      <c r="A17" s="26" t="s">
        <v>50</v>
      </c>
      <c r="B17" s="9" t="s">
        <v>53</v>
      </c>
      <c r="C17" s="26" t="s">
        <v>49</v>
      </c>
      <c r="D17" s="30">
        <v>2.11</v>
      </c>
      <c r="E17" s="31">
        <v>20</v>
      </c>
      <c r="F17" s="30">
        <f>E17*D17</f>
        <v>42.199999999999996</v>
      </c>
      <c r="H17" s="26"/>
    </row>
    <row r="18" spans="1:8" ht="45.75" customHeight="1" thickBot="1" x14ac:dyDescent="0.25">
      <c r="A18" s="116" t="s">
        <v>11</v>
      </c>
      <c r="B18" s="117"/>
      <c r="C18" s="117"/>
      <c r="D18" s="117"/>
      <c r="E18" s="10"/>
      <c r="F18" s="33">
        <f>F5+F6+F8+F9+F10+F11+F12+F13+F14+F16+F17</f>
        <v>800.14</v>
      </c>
      <c r="H18" s="60"/>
    </row>
  </sheetData>
  <sheetProtection selectLockedCells="1" selectUnlockedCells="1"/>
  <mergeCells count="6">
    <mergeCell ref="A18:D18"/>
    <mergeCell ref="A2:F2"/>
    <mergeCell ref="A1:F1"/>
    <mergeCell ref="B4:F4"/>
    <mergeCell ref="A7:E7"/>
    <mergeCell ref="A15:E15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3827-88AA-4BA1-A56A-C632F6DE6712}">
  <dimension ref="A1:D22"/>
  <sheetViews>
    <sheetView workbookViewId="0">
      <selection activeCell="E11" sqref="E11"/>
    </sheetView>
  </sheetViews>
  <sheetFormatPr defaultRowHeight="12.75" x14ac:dyDescent="0.2"/>
  <cols>
    <col min="1" max="1" width="11.7109375" customWidth="1"/>
    <col min="2" max="2" width="66.7109375" customWidth="1"/>
    <col min="3" max="3" width="25.28515625" customWidth="1"/>
  </cols>
  <sheetData>
    <row r="1" spans="1:4" ht="45.6" customHeight="1" thickBot="1" x14ac:dyDescent="0.25">
      <c r="A1" s="127" t="s">
        <v>143</v>
      </c>
      <c r="B1" s="128"/>
      <c r="C1" s="128"/>
    </row>
    <row r="2" spans="1:4" ht="18.75" thickBot="1" x14ac:dyDescent="0.25">
      <c r="A2" s="129" t="s">
        <v>56</v>
      </c>
      <c r="B2" s="130"/>
      <c r="C2" s="131"/>
    </row>
    <row r="3" spans="1:4" ht="30" x14ac:dyDescent="0.2">
      <c r="A3" s="36" t="s">
        <v>2</v>
      </c>
      <c r="B3" s="22" t="s">
        <v>3</v>
      </c>
      <c r="C3" s="22" t="s">
        <v>28</v>
      </c>
    </row>
    <row r="4" spans="1:4" x14ac:dyDescent="0.2">
      <c r="A4" s="26" t="s">
        <v>23</v>
      </c>
      <c r="B4" s="26" t="s">
        <v>116</v>
      </c>
      <c r="C4" s="73">
        <v>0.2</v>
      </c>
      <c r="D4" s="74"/>
    </row>
    <row r="5" spans="1:4" x14ac:dyDescent="0.2">
      <c r="A5" s="26" t="s">
        <v>24</v>
      </c>
      <c r="B5" s="26" t="s">
        <v>117</v>
      </c>
      <c r="C5" s="73">
        <v>0.16</v>
      </c>
    </row>
    <row r="6" spans="1:4" x14ac:dyDescent="0.2">
      <c r="A6" s="26" t="s">
        <v>20</v>
      </c>
      <c r="B6" s="26" t="s">
        <v>118</v>
      </c>
      <c r="C6" s="73">
        <v>0.38</v>
      </c>
    </row>
    <row r="7" spans="1:4" x14ac:dyDescent="0.2">
      <c r="A7" s="26" t="s">
        <v>25</v>
      </c>
      <c r="B7" s="26" t="s">
        <v>119</v>
      </c>
      <c r="C7" s="73">
        <v>0.5</v>
      </c>
    </row>
    <row r="8" spans="1:4" x14ac:dyDescent="0.2">
      <c r="A8" s="26" t="s">
        <v>26</v>
      </c>
      <c r="B8" s="26" t="s">
        <v>120</v>
      </c>
      <c r="C8" s="73">
        <v>0.35</v>
      </c>
    </row>
    <row r="9" spans="1:4" x14ac:dyDescent="0.2">
      <c r="A9" s="26" t="s">
        <v>55</v>
      </c>
      <c r="B9" s="26" t="s">
        <v>121</v>
      </c>
      <c r="C9" s="73">
        <v>0.22</v>
      </c>
    </row>
    <row r="10" spans="1:4" x14ac:dyDescent="0.2">
      <c r="A10" s="26" t="s">
        <v>122</v>
      </c>
      <c r="B10" s="26" t="s">
        <v>123</v>
      </c>
      <c r="C10" s="73">
        <v>0.24</v>
      </c>
    </row>
    <row r="11" spans="1:4" x14ac:dyDescent="0.2">
      <c r="A11" s="26" t="s">
        <v>84</v>
      </c>
      <c r="B11" s="38" t="s">
        <v>127</v>
      </c>
      <c r="C11" s="73">
        <v>0.8</v>
      </c>
    </row>
    <row r="12" spans="1:4" x14ac:dyDescent="0.2">
      <c r="A12" s="26" t="s">
        <v>124</v>
      </c>
      <c r="B12" s="38" t="s">
        <v>128</v>
      </c>
      <c r="C12" s="73">
        <v>0.19</v>
      </c>
    </row>
    <row r="13" spans="1:4" x14ac:dyDescent="0.2">
      <c r="A13" s="26" t="s">
        <v>90</v>
      </c>
      <c r="B13" s="38" t="s">
        <v>129</v>
      </c>
      <c r="C13" s="73">
        <v>0.3</v>
      </c>
    </row>
    <row r="14" spans="1:4" x14ac:dyDescent="0.2">
      <c r="A14" s="26" t="s">
        <v>125</v>
      </c>
      <c r="B14" s="38" t="s">
        <v>130</v>
      </c>
      <c r="C14" s="73">
        <v>0.26</v>
      </c>
    </row>
    <row r="15" spans="1:4" x14ac:dyDescent="0.2">
      <c r="A15" s="26" t="s">
        <v>126</v>
      </c>
      <c r="B15" s="38" t="s">
        <v>131</v>
      </c>
      <c r="C15" s="73">
        <v>1.4</v>
      </c>
    </row>
    <row r="16" spans="1:4" x14ac:dyDescent="0.2">
      <c r="A16" s="26" t="s">
        <v>99</v>
      </c>
      <c r="B16" s="37" t="s">
        <v>132</v>
      </c>
      <c r="C16" s="73">
        <v>1.99</v>
      </c>
    </row>
    <row r="17" spans="1:3" x14ac:dyDescent="0.2">
      <c r="A17" s="26" t="s">
        <v>100</v>
      </c>
      <c r="B17" s="37" t="s">
        <v>133</v>
      </c>
      <c r="C17" s="73">
        <v>2.82</v>
      </c>
    </row>
    <row r="18" spans="1:3" x14ac:dyDescent="0.2">
      <c r="A18" s="26" t="s">
        <v>105</v>
      </c>
      <c r="B18" s="37" t="s">
        <v>134</v>
      </c>
      <c r="C18" s="73">
        <v>0.38</v>
      </c>
    </row>
    <row r="19" spans="1:3" x14ac:dyDescent="0.2">
      <c r="A19" s="26" t="s">
        <v>106</v>
      </c>
      <c r="B19" s="37" t="s">
        <v>135</v>
      </c>
      <c r="C19" s="73">
        <v>1.25</v>
      </c>
    </row>
    <row r="20" spans="1:3" x14ac:dyDescent="0.2">
      <c r="A20" s="26" t="s">
        <v>110</v>
      </c>
      <c r="B20" s="38" t="s">
        <v>136</v>
      </c>
      <c r="C20" s="73">
        <v>0.06</v>
      </c>
    </row>
    <row r="21" spans="1:3" x14ac:dyDescent="0.2">
      <c r="A21" s="26" t="s">
        <v>111</v>
      </c>
      <c r="B21" s="38" t="s">
        <v>137</v>
      </c>
      <c r="C21" s="73">
        <v>0.82</v>
      </c>
    </row>
    <row r="22" spans="1:3" x14ac:dyDescent="0.2">
      <c r="A22" s="26" t="s">
        <v>114</v>
      </c>
      <c r="B22" s="38" t="s">
        <v>138</v>
      </c>
      <c r="C22" s="73">
        <v>0.35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cme 2026 12 mesi</vt:lpstr>
      <vt:lpstr>quadro economico</vt:lpstr>
      <vt:lpstr>costi sicurezza </vt:lpstr>
      <vt:lpstr>Elenco prezzi unitari</vt:lpstr>
      <vt:lpstr>'cme 2026 12 mesi'!Area_stampa</vt:lpstr>
      <vt:lpstr>'quadro economico'!Area_stampa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Giulio Grisanti</cp:lastModifiedBy>
  <cp:lastPrinted>2026-05-12T15:46:37Z</cp:lastPrinted>
  <dcterms:created xsi:type="dcterms:W3CDTF">1996-11-05T10:16:36Z</dcterms:created>
  <dcterms:modified xsi:type="dcterms:W3CDTF">2026-06-09T08:27:10Z</dcterms:modified>
</cp:coreProperties>
</file>